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F1F0" lockStructure="1"/>
  <bookViews>
    <workbookView xWindow="510" yWindow="-150" windowWidth="23910" windowHeight="11445"/>
  </bookViews>
  <sheets>
    <sheet name="РНЦ_МиО" sheetId="4" r:id="rId1"/>
  </sheets>
  <definedNames>
    <definedName name="_xlnm._FilterDatabase" localSheetId="0" hidden="1">РНЦ_МиО!$F$11:$Q$15</definedName>
  </definedNames>
  <calcPr calcId="145621" iterateDelta="1E-4" fullPrecision="0"/>
</workbook>
</file>

<file path=xl/calcChain.xml><?xml version="1.0" encoding="utf-8"?>
<calcChain xmlns="http://schemas.openxmlformats.org/spreadsheetml/2006/main">
  <c r="R14" i="4" l="1"/>
  <c r="S14" i="4" s="1"/>
  <c r="R13" i="4"/>
  <c r="S13" i="4" s="1"/>
  <c r="U13" i="4"/>
  <c r="AJ13" i="4" l="1"/>
  <c r="AJ14" i="4"/>
  <c r="AI13" i="4"/>
  <c r="I13" i="4" s="1"/>
  <c r="AI14" i="4"/>
  <c r="I14" i="4" s="1"/>
  <c r="AH13" i="4"/>
  <c r="AH14" i="4"/>
  <c r="AE13" i="4"/>
  <c r="AG13" i="4" s="1"/>
  <c r="AE14" i="4"/>
  <c r="AG14" i="4" s="1"/>
  <c r="AC13" i="4"/>
  <c r="AC14" i="4"/>
  <c r="Z13" i="4"/>
  <c r="AB13" i="4" s="1"/>
  <c r="Z14" i="4"/>
  <c r="AB14" i="4" s="1"/>
  <c r="X13" i="4"/>
  <c r="X14" i="4"/>
  <c r="W13" i="4"/>
  <c r="U14" i="4"/>
  <c r="W14" i="4" s="1"/>
  <c r="AK13" i="4" l="1"/>
  <c r="AK14" i="4"/>
  <c r="O14" i="4"/>
  <c r="N14" i="4" s="1"/>
  <c r="M14" i="4"/>
  <c r="J14" i="4"/>
  <c r="H14" i="4"/>
  <c r="O13" i="4"/>
  <c r="N13" i="4" s="1"/>
  <c r="J13" i="4"/>
  <c r="H13" i="4"/>
  <c r="M13" i="4" l="1"/>
  <c r="K13" i="4"/>
  <c r="L13" i="4"/>
  <c r="K14" i="4"/>
  <c r="L14" i="4"/>
  <c r="X15" i="4"/>
  <c r="AB15" i="4" l="1"/>
  <c r="AC15" i="4"/>
  <c r="R15" i="4"/>
  <c r="S15" i="4"/>
  <c r="AK15" i="4" l="1"/>
  <c r="AH15" i="4" l="1"/>
  <c r="AG15" i="4" l="1"/>
  <c r="W15" i="4"/>
  <c r="O15" i="4"/>
  <c r="P9" i="4" s="1"/>
  <c r="N15" i="4"/>
</calcChain>
</file>

<file path=xl/sharedStrings.xml><?xml version="1.0" encoding="utf-8"?>
<sst xmlns="http://schemas.openxmlformats.org/spreadsheetml/2006/main" count="56" uniqueCount="41">
  <si>
    <t>Номер технического задания:</t>
  </si>
  <si>
    <t>Норма аварийно-восстановительного запаса, шт.:</t>
  </si>
  <si>
    <t>Складской остаток на дату формирования заявки на закупку, шт.:</t>
  </si>
  <si>
    <t>Номенклатурный номер (не заполнять)</t>
  </si>
  <si>
    <t>Ед. изм.</t>
  </si>
  <si>
    <t>Кол-во</t>
  </si>
  <si>
    <t>Среднее квадратичное отклонение цен</t>
  </si>
  <si>
    <t>Краткое наименование товара, работы, услуги  в соответствии с техническим заданием</t>
  </si>
  <si>
    <t>№ п/п</t>
  </si>
  <si>
    <t>Наименование филиала АО "Оборонэнерго":</t>
  </si>
  <si>
    <t xml:space="preserve"> Расчет показателей вариации</t>
  </si>
  <si>
    <t xml:space="preserve">Ценовая информация № 1 </t>
  </si>
  <si>
    <t xml:space="preserve">Ценовая информация № 2 </t>
  </si>
  <si>
    <t xml:space="preserve">Ценовая информация № 3 </t>
  </si>
  <si>
    <t>Расчет начальной (максимальной) цены договора (товаров, работ, услуг) в соответствии с техническим заданием</t>
  </si>
  <si>
    <t xml:space="preserve"> РАСЧЕТ НАЧАЛЬНОЙ (МАКСИМАЛЬНОЙ) ЦЕНЫ </t>
  </si>
  <si>
    <t>Коэффициент вариации, (%)                      (не выше 33%)</t>
  </si>
  <si>
    <t>методом сопоставимых рыночных цен (анализа рынка)</t>
  </si>
  <si>
    <t xml:space="preserve">Начальная (максимальная) цена, руб. </t>
  </si>
  <si>
    <t>Фактическая цена, (руб. без НДС)</t>
  </si>
  <si>
    <t>Цена, (руб. без НДС)</t>
  </si>
  <si>
    <t>Цена за 1 ед. товара/работы/услуги  (без НДС)</t>
  </si>
  <si>
    <t>Средняя цена за 1 ед. товара/работы/услуги, (руб. без НДС)</t>
  </si>
  <si>
    <t>Цена за 1 ед. товара/работы/услуги ценового предложения № 1 больше/меньше Средней цены за 1 ед. товара/работы/услуги,  (%)</t>
  </si>
  <si>
    <t>Цена за 1 ед. товара/работы/услуги ценового предложения № 2 больше/меньше Средней цены за 1 ед. товара/работы/услуги,  (%)</t>
  </si>
  <si>
    <t>Цена за 1 ед. товара/работы/услуги ценового предложения № 3 больше/меньше Средней цены за 1 ед. товара/работы/услуги,  (%)</t>
  </si>
  <si>
    <t>Средняя цена за 1 ед. товара/работы/услуги больше/меньше Фактической цены за 1 ед. товара/работы/услуг по договору 202__г. на, (%)</t>
  </si>
  <si>
    <t>НМЦ за 1 ед. товара/ работы/услуги,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</si>
  <si>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Начальная (максимальная) цена договора,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</si>
  <si>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Фактическая 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</si>
  <si>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</si>
  <si>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 за 1 ед. товара/работы/услуги  (с НДС)</t>
  </si>
  <si>
    <t>Средняя рыночная Цена за 1 ед. товара/ работы/услуги, (руб. с НДС)</t>
  </si>
  <si>
    <t>Фактическая цена за 1 ед. товара/ работы/услуги  (руб. без НДС)*</t>
  </si>
  <si>
    <t xml:space="preserve">* Стоимость за 1 ед товара/работы/услуги указывается на основании договора с самой поздней датой заключения. </t>
  </si>
  <si>
    <t>Приложение № 1</t>
  </si>
  <si>
    <t>филиал "Северо-Западный" АО "Оборонэнерго"</t>
  </si>
  <si>
    <t>шт</t>
  </si>
  <si>
    <t>Трансформатор силовой</t>
  </si>
  <si>
    <t>№ СЗФ/17/О</t>
  </si>
  <si>
    <t>Цена договора аналогичных товаров, работ, услуг, приобретенных АО "Оборонэнерго"                           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</si>
</sst>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9]General"/>
    <numFmt numFmtId="165" formatCode="#,##0.00\ &quot;₽&quot;"/>
    <numFmt numFmtId="166" formatCode="#,##0.000;[Red]#,##0.000"/>
    <numFmt numFmtId="167" formatCode="#,##0.0000;[Red]#,##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1"/>
    </font>
    <font>
      <b/>
      <sz val="36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4">
    <xf numFmtId="0" fontId="0" fillId="0" borderId="0"/>
    <xf numFmtId="164" fontId="6" fillId="0" borderId="0"/>
    <xf numFmtId="0" fontId="7" fillId="0" borderId="0"/>
    <xf numFmtId="0" fontId="9" fillId="0" borderId="0"/>
    <xf numFmtId="0" fontId="10" fillId="0" borderId="0">
      <alignment horizontal="left"/>
    </xf>
    <xf numFmtId="0" fontId="5" fillId="0" borderId="0"/>
    <xf numFmtId="0" fontId="5" fillId="0" borderId="0"/>
    <xf numFmtId="0" fontId="4" fillId="0" borderId="0"/>
    <xf numFmtId="0" fontId="11" fillId="0" borderId="0"/>
    <xf numFmtId="0" fontId="4" fillId="0" borderId="0"/>
    <xf numFmtId="0" fontId="4" fillId="0" borderId="0"/>
    <xf numFmtId="164" fontId="12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horizontal="lef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6" fillId="0" borderId="0" applyBorder="0" applyProtection="0"/>
  </cellStyleXfs>
  <cellXfs count="71">
    <xf numFmtId="0" fontId="0" fillId="0" borderId="0" xfId="0"/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right" vertical="center"/>
      <protection locked="0"/>
    </xf>
    <xf numFmtId="1" fontId="1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10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9" fontId="17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vertical="center"/>
      <protection locked="0"/>
    </xf>
    <xf numFmtId="10" fontId="14" fillId="0" borderId="0" xfId="0" applyNumberFormat="1" applyFont="1" applyFill="1" applyAlignment="1" applyProtection="1">
      <alignment vertical="center"/>
      <protection locked="0"/>
    </xf>
    <xf numFmtId="9" fontId="14" fillId="0" borderId="0" xfId="20" applyFont="1" applyFill="1" applyAlignment="1" applyProtection="1">
      <alignment vertic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20" fillId="3" borderId="13" xfId="0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/>
    </xf>
    <xf numFmtId="167" fontId="25" fillId="4" borderId="1" xfId="0" applyNumberFormat="1" applyFont="1" applyFill="1" applyBorder="1" applyAlignment="1">
      <alignment horizontal="center" vertical="center"/>
    </xf>
    <xf numFmtId="166" fontId="25" fillId="4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left" vertical="center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Fill="1" applyBorder="1" applyAlignment="1" applyProtection="1">
      <alignment horizontal="center" vertical="center" wrapText="1"/>
      <protection locked="0"/>
    </xf>
    <xf numFmtId="165" fontId="15" fillId="2" borderId="3" xfId="0" applyNumberFormat="1" applyFont="1" applyFill="1" applyBorder="1" applyAlignment="1" applyProtection="1">
      <alignment horizontal="center" vertical="center"/>
      <protection locked="0"/>
    </xf>
    <xf numFmtId="165" fontId="15" fillId="2" borderId="4" xfId="0" applyNumberFormat="1" applyFont="1" applyFill="1" applyBorder="1" applyAlignment="1" applyProtection="1">
      <alignment horizontal="center" vertical="center"/>
      <protection locked="0"/>
    </xf>
    <xf numFmtId="165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center" vertical="center" wrapText="1"/>
      <protection locked="0"/>
    </xf>
  </cellXfs>
  <cellStyles count="274">
    <cellStyle name="Excel Built-in Normal" xfId="1"/>
    <cellStyle name="Excel Built-in Normal 1" xfId="3"/>
    <cellStyle name="Excel Built-in Normal 2" xfId="11"/>
    <cellStyle name="Обычный" xfId="0" builtinId="0"/>
    <cellStyle name="Обычный 10" xfId="6"/>
    <cellStyle name="Обычный 10 10" xfId="52"/>
    <cellStyle name="Обычный 10 2" xfId="7"/>
    <cellStyle name="Обычный 10 2 2" xfId="13"/>
    <cellStyle name="Обычный 10 2 2 2" xfId="39"/>
    <cellStyle name="Обычный 10 2 2 2 2" xfId="56"/>
    <cellStyle name="Обычный 10 2 2 2 2 2" xfId="57"/>
    <cellStyle name="Обычный 10 2 2 2 3" xfId="58"/>
    <cellStyle name="Обычный 10 2 2 2 4" xfId="55"/>
    <cellStyle name="Обычный 10 2 2 3" xfId="27"/>
    <cellStyle name="Обычный 10 2 2 3 2" xfId="60"/>
    <cellStyle name="Обычный 10 2 2 3 2 2" xfId="61"/>
    <cellStyle name="Обычный 10 2 2 3 3" xfId="62"/>
    <cellStyle name="Обычный 10 2 2 3 4" xfId="59"/>
    <cellStyle name="Обычный 10 2 2 4" xfId="63"/>
    <cellStyle name="Обычный 10 2 2 4 2" xfId="64"/>
    <cellStyle name="Обычный 10 2 2 5" xfId="65"/>
    <cellStyle name="Обычный 10 2 2 6" xfId="54"/>
    <cellStyle name="Обычный 10 2 3" xfId="35"/>
    <cellStyle name="Обычный 10 2 3 2" xfId="67"/>
    <cellStyle name="Обычный 10 2 3 2 2" xfId="68"/>
    <cellStyle name="Обычный 10 2 3 3" xfId="69"/>
    <cellStyle name="Обычный 10 2 3 4" xfId="66"/>
    <cellStyle name="Обычный 10 2 4" xfId="23"/>
    <cellStyle name="Обычный 10 2 4 2" xfId="71"/>
    <cellStyle name="Обычный 10 2 4 2 2" xfId="72"/>
    <cellStyle name="Обычный 10 2 4 3" xfId="73"/>
    <cellStyle name="Обычный 10 2 4 4" xfId="70"/>
    <cellStyle name="Обычный 10 2 5" xfId="74"/>
    <cellStyle name="Обычный 10 2 5 2" xfId="75"/>
    <cellStyle name="Обычный 10 2 5 2 2" xfId="76"/>
    <cellStyle name="Обычный 10 2 5 3" xfId="77"/>
    <cellStyle name="Обычный 10 2 6" xfId="78"/>
    <cellStyle name="Обычный 10 2 6 2" xfId="79"/>
    <cellStyle name="Обычный 10 2 7" xfId="80"/>
    <cellStyle name="Обычный 10 2 8" xfId="53"/>
    <cellStyle name="Обычный 10 3" xfId="12"/>
    <cellStyle name="Обычный 10 3 2" xfId="38"/>
    <cellStyle name="Обычный 10 3 2 2" xfId="83"/>
    <cellStyle name="Обычный 10 3 2 2 2" xfId="84"/>
    <cellStyle name="Обычный 10 3 2 3" xfId="85"/>
    <cellStyle name="Обычный 10 3 2 4" xfId="82"/>
    <cellStyle name="Обычный 10 3 3" xfId="26"/>
    <cellStyle name="Обычный 10 3 3 2" xfId="87"/>
    <cellStyle name="Обычный 10 3 3 2 2" xfId="88"/>
    <cellStyle name="Обычный 10 3 3 3" xfId="89"/>
    <cellStyle name="Обычный 10 3 3 4" xfId="86"/>
    <cellStyle name="Обычный 10 3 4" xfId="90"/>
    <cellStyle name="Обычный 10 3 4 2" xfId="91"/>
    <cellStyle name="Обычный 10 3 5" xfId="92"/>
    <cellStyle name="Обычный 10 3 6" xfId="81"/>
    <cellStyle name="Обычный 10 4" xfId="34"/>
    <cellStyle name="Обычный 10 4 2" xfId="94"/>
    <cellStyle name="Обычный 10 4 2 2" xfId="95"/>
    <cellStyle name="Обычный 10 4 3" xfId="96"/>
    <cellStyle name="Обычный 10 4 4" xfId="93"/>
    <cellStyle name="Обычный 10 5" xfId="22"/>
    <cellStyle name="Обычный 10 5 2" xfId="98"/>
    <cellStyle name="Обычный 10 5 2 2" xfId="99"/>
    <cellStyle name="Обычный 10 5 3" xfId="100"/>
    <cellStyle name="Обычный 10 5 4" xfId="97"/>
    <cellStyle name="Обычный 10 6" xfId="48"/>
    <cellStyle name="Обычный 10 6 2" xfId="102"/>
    <cellStyle name="Обычный 10 6 2 2" xfId="103"/>
    <cellStyle name="Обычный 10 6 3" xfId="104"/>
    <cellStyle name="Обычный 10 6 4" xfId="101"/>
    <cellStyle name="Обычный 10 7" xfId="105"/>
    <cellStyle name="Обычный 10 7 2" xfId="106"/>
    <cellStyle name="Обычный 10 7 2 2" xfId="107"/>
    <cellStyle name="Обычный 10 7 3" xfId="108"/>
    <cellStyle name="Обычный 10 8" xfId="109"/>
    <cellStyle name="Обычный 10 8 2" xfId="110"/>
    <cellStyle name="Обычный 10 9" xfId="111"/>
    <cellStyle name="Обычный 11" xfId="51"/>
    <cellStyle name="Обычный 14" xfId="14"/>
    <cellStyle name="Обычный 14 2" xfId="112"/>
    <cellStyle name="Обычный 2" xfId="2"/>
    <cellStyle name="Обычный 2 11 2" xfId="50"/>
    <cellStyle name="Обычный 2 11 2 2" xfId="115"/>
    <cellStyle name="Обычный 2 11 2 2 2" xfId="116"/>
    <cellStyle name="Обычный 2 11 2 2 2 2" xfId="117"/>
    <cellStyle name="Обычный 2 11 2 2 3" xfId="118"/>
    <cellStyle name="Обычный 2 11 2 3" xfId="119"/>
    <cellStyle name="Обычный 2 11 2 3 2" xfId="120"/>
    <cellStyle name="Обычный 2 11 2 3 2 2" xfId="121"/>
    <cellStyle name="Обычный 2 11 2 3 3" xfId="122"/>
    <cellStyle name="Обычный 2 11 2 4" xfId="123"/>
    <cellStyle name="Обычный 2 11 2 4 2" xfId="124"/>
    <cellStyle name="Обычный 2 11 2 5" xfId="125"/>
    <cellStyle name="Обычный 2 11 2 6" xfId="114"/>
    <cellStyle name="Обычный 2 2" xfId="8"/>
    <cellStyle name="Обычный 2 2 2" xfId="45"/>
    <cellStyle name="Обычный 2 2 3" xfId="126"/>
    <cellStyle name="Обычный 2 3" xfId="113"/>
    <cellStyle name="Обычный 3" xfId="4"/>
    <cellStyle name="Обычный 3 2" xfId="46"/>
    <cellStyle name="Обычный 3 2 2" xfId="129"/>
    <cellStyle name="Обычный 3 2 2 2" xfId="130"/>
    <cellStyle name="Обычный 3 2 2 2 2" xfId="131"/>
    <cellStyle name="Обычный 3 2 2 3" xfId="132"/>
    <cellStyle name="Обычный 3 2 3" xfId="133"/>
    <cellStyle name="Обычный 3 2 3 2" xfId="134"/>
    <cellStyle name="Обычный 3 2 4" xfId="135"/>
    <cellStyle name="Обычный 3 2 5" xfId="128"/>
    <cellStyle name="Обычный 3 3" xfId="136"/>
    <cellStyle name="Обычный 3 4" xfId="137"/>
    <cellStyle name="Обычный 3 4 2" xfId="138"/>
    <cellStyle name="Обычный 3 5" xfId="139"/>
    <cellStyle name="Обычный 3 6" xfId="127"/>
    <cellStyle name="Обычный 4" xfId="9"/>
    <cellStyle name="Обычный 4 2" xfId="16"/>
    <cellStyle name="Обычный 4 2 2" xfId="41"/>
    <cellStyle name="Обычный 4 2 2 2" xfId="143"/>
    <cellStyle name="Обычный 4 2 2 2 2" xfId="144"/>
    <cellStyle name="Обычный 4 2 2 3" xfId="145"/>
    <cellStyle name="Обычный 4 2 2 4" xfId="142"/>
    <cellStyle name="Обычный 4 2 3" xfId="29"/>
    <cellStyle name="Обычный 4 2 3 2" xfId="147"/>
    <cellStyle name="Обычный 4 2 3 2 2" xfId="148"/>
    <cellStyle name="Обычный 4 2 3 3" xfId="149"/>
    <cellStyle name="Обычный 4 2 3 4" xfId="146"/>
    <cellStyle name="Обычный 4 2 4" xfId="150"/>
    <cellStyle name="Обычный 4 2 4 2" xfId="151"/>
    <cellStyle name="Обычный 4 2 4 2 2" xfId="152"/>
    <cellStyle name="Обычный 4 2 4 3" xfId="153"/>
    <cellStyle name="Обычный 4 2 5" xfId="154"/>
    <cellStyle name="Обычный 4 2 5 2" xfId="155"/>
    <cellStyle name="Обычный 4 2 6" xfId="156"/>
    <cellStyle name="Обычный 4 2 7" xfId="141"/>
    <cellStyle name="Обычный 4 3" xfId="15"/>
    <cellStyle name="Обычный 4 3 2" xfId="40"/>
    <cellStyle name="Обычный 4 3 2 2" xfId="159"/>
    <cellStyle name="Обычный 4 3 2 2 2" xfId="160"/>
    <cellStyle name="Обычный 4 3 2 3" xfId="161"/>
    <cellStyle name="Обычный 4 3 2 4" xfId="158"/>
    <cellStyle name="Обычный 4 3 3" xfId="28"/>
    <cellStyle name="Обычный 4 3 3 2" xfId="163"/>
    <cellStyle name="Обычный 4 3 3 2 2" xfId="164"/>
    <cellStyle name="Обычный 4 3 3 3" xfId="165"/>
    <cellStyle name="Обычный 4 3 3 4" xfId="162"/>
    <cellStyle name="Обычный 4 3 4" xfId="166"/>
    <cellStyle name="Обычный 4 3 4 2" xfId="167"/>
    <cellStyle name="Обычный 4 3 5" xfId="168"/>
    <cellStyle name="Обычный 4 3 6" xfId="157"/>
    <cellStyle name="Обычный 4 4" xfId="36"/>
    <cellStyle name="Обычный 4 4 2" xfId="170"/>
    <cellStyle name="Обычный 4 4 2 2" xfId="171"/>
    <cellStyle name="Обычный 4 4 3" xfId="172"/>
    <cellStyle name="Обычный 4 4 4" xfId="169"/>
    <cellStyle name="Обычный 4 5" xfId="24"/>
    <cellStyle name="Обычный 4 5 2" xfId="174"/>
    <cellStyle name="Обычный 4 5 2 2" xfId="175"/>
    <cellStyle name="Обычный 4 5 3" xfId="176"/>
    <cellStyle name="Обычный 4 5 4" xfId="173"/>
    <cellStyle name="Обычный 4 6" xfId="177"/>
    <cellStyle name="Обычный 4 6 2" xfId="178"/>
    <cellStyle name="Обычный 4 6 2 2" xfId="179"/>
    <cellStyle name="Обычный 4 6 3" xfId="180"/>
    <cellStyle name="Обычный 4 7" xfId="181"/>
    <cellStyle name="Обычный 4 7 2" xfId="182"/>
    <cellStyle name="Обычный 4 8" xfId="183"/>
    <cellStyle name="Обычный 4 9" xfId="140"/>
    <cellStyle name="Обычный 41" xfId="47"/>
    <cellStyle name="Обычный 41 2" xfId="185"/>
    <cellStyle name="Обычный 41 2 2" xfId="186"/>
    <cellStyle name="Обычный 41 2 2 2" xfId="187"/>
    <cellStyle name="Обычный 41 2 3" xfId="188"/>
    <cellStyle name="Обычный 41 3" xfId="189"/>
    <cellStyle name="Обычный 41 3 2" xfId="190"/>
    <cellStyle name="Обычный 41 3 2 2" xfId="191"/>
    <cellStyle name="Обычный 41 3 3" xfId="192"/>
    <cellStyle name="Обычный 41 4" xfId="193"/>
    <cellStyle name="Обычный 41 4 2" xfId="194"/>
    <cellStyle name="Обычный 41 5" xfId="195"/>
    <cellStyle name="Обычный 41 6" xfId="184"/>
    <cellStyle name="Обычный 5" xfId="49"/>
    <cellStyle name="Обычный 5 2" xfId="197"/>
    <cellStyle name="Обычный 5 2 2" xfId="198"/>
    <cellStyle name="Обычный 5 2 2 2" xfId="199"/>
    <cellStyle name="Обычный 5 2 3" xfId="200"/>
    <cellStyle name="Обычный 5 3" xfId="201"/>
    <cellStyle name="Обычный 5 3 2" xfId="202"/>
    <cellStyle name="Обычный 5 3 2 2" xfId="203"/>
    <cellStyle name="Обычный 5 3 3" xfId="204"/>
    <cellStyle name="Обычный 5 4" xfId="205"/>
    <cellStyle name="Обычный 5 4 2" xfId="206"/>
    <cellStyle name="Обычный 5 5" xfId="207"/>
    <cellStyle name="Обычный 5 6" xfId="196"/>
    <cellStyle name="Обычный 6" xfId="208"/>
    <cellStyle name="Обычный 7" xfId="209"/>
    <cellStyle name="Обычный 7 2" xfId="210"/>
    <cellStyle name="Обычный 7 2 2" xfId="211"/>
    <cellStyle name="Обычный 7 3" xfId="212"/>
    <cellStyle name="Обычный 8" xfId="17"/>
    <cellStyle name="Обычный 8 2" xfId="42"/>
    <cellStyle name="Обычный 8 2 2" xfId="215"/>
    <cellStyle name="Обычный 8 2 2 2" xfId="216"/>
    <cellStyle name="Обычный 8 2 3" xfId="217"/>
    <cellStyle name="Обычный 8 2 4" xfId="214"/>
    <cellStyle name="Обычный 8 3" xfId="30"/>
    <cellStyle name="Обычный 8 3 2" xfId="219"/>
    <cellStyle name="Обычный 8 3 2 2" xfId="220"/>
    <cellStyle name="Обычный 8 3 3" xfId="221"/>
    <cellStyle name="Обычный 8 3 4" xfId="218"/>
    <cellStyle name="Обычный 8 4" xfId="222"/>
    <cellStyle name="Обычный 8 4 2" xfId="223"/>
    <cellStyle name="Обычный 8 5" xfId="224"/>
    <cellStyle name="Обычный 8 6" xfId="213"/>
    <cellStyle name="Обычный 9" xfId="5"/>
    <cellStyle name="Обычный 9 2" xfId="10"/>
    <cellStyle name="Обычный 9 2 2" xfId="19"/>
    <cellStyle name="Обычный 9 2 2 2" xfId="44"/>
    <cellStyle name="Обычный 9 2 2 2 2" xfId="229"/>
    <cellStyle name="Обычный 9 2 2 2 2 2" xfId="230"/>
    <cellStyle name="Обычный 9 2 2 2 3" xfId="231"/>
    <cellStyle name="Обычный 9 2 2 2 4" xfId="228"/>
    <cellStyle name="Обычный 9 2 2 3" xfId="32"/>
    <cellStyle name="Обычный 9 2 2 3 2" xfId="233"/>
    <cellStyle name="Обычный 9 2 2 3 2 2" xfId="234"/>
    <cellStyle name="Обычный 9 2 2 3 3" xfId="235"/>
    <cellStyle name="Обычный 9 2 2 3 4" xfId="232"/>
    <cellStyle name="Обычный 9 2 2 4" xfId="236"/>
    <cellStyle name="Обычный 9 2 2 4 2" xfId="237"/>
    <cellStyle name="Обычный 9 2 2 5" xfId="238"/>
    <cellStyle name="Обычный 9 2 2 6" xfId="227"/>
    <cellStyle name="Обычный 9 2 3" xfId="37"/>
    <cellStyle name="Обычный 9 2 3 2" xfId="240"/>
    <cellStyle name="Обычный 9 2 3 2 2" xfId="241"/>
    <cellStyle name="Обычный 9 2 3 3" xfId="242"/>
    <cellStyle name="Обычный 9 2 3 4" xfId="239"/>
    <cellStyle name="Обычный 9 2 4" xfId="25"/>
    <cellStyle name="Обычный 9 2 4 2" xfId="244"/>
    <cellStyle name="Обычный 9 2 4 2 2" xfId="245"/>
    <cellStyle name="Обычный 9 2 4 3" xfId="246"/>
    <cellStyle name="Обычный 9 2 4 4" xfId="243"/>
    <cellStyle name="Обычный 9 2 5" xfId="247"/>
    <cellStyle name="Обычный 9 2 5 2" xfId="248"/>
    <cellStyle name="Обычный 9 2 6" xfId="249"/>
    <cellStyle name="Обычный 9 2 7" xfId="226"/>
    <cellStyle name="Обычный 9 3" xfId="18"/>
    <cellStyle name="Обычный 9 3 2" xfId="43"/>
    <cellStyle name="Обычный 9 3 2 2" xfId="252"/>
    <cellStyle name="Обычный 9 3 2 2 2" xfId="253"/>
    <cellStyle name="Обычный 9 3 2 3" xfId="254"/>
    <cellStyle name="Обычный 9 3 2 4" xfId="251"/>
    <cellStyle name="Обычный 9 3 3" xfId="31"/>
    <cellStyle name="Обычный 9 3 3 2" xfId="256"/>
    <cellStyle name="Обычный 9 3 3 2 2" xfId="257"/>
    <cellStyle name="Обычный 9 3 3 3" xfId="258"/>
    <cellStyle name="Обычный 9 3 3 4" xfId="255"/>
    <cellStyle name="Обычный 9 3 4" xfId="259"/>
    <cellStyle name="Обычный 9 3 4 2" xfId="260"/>
    <cellStyle name="Обычный 9 3 5" xfId="261"/>
    <cellStyle name="Обычный 9 3 6" xfId="250"/>
    <cellStyle name="Обычный 9 4" xfId="33"/>
    <cellStyle name="Обычный 9 4 2" xfId="263"/>
    <cellStyle name="Обычный 9 4 2 2" xfId="264"/>
    <cellStyle name="Обычный 9 4 3" xfId="265"/>
    <cellStyle name="Обычный 9 4 4" xfId="262"/>
    <cellStyle name="Обычный 9 5" xfId="21"/>
    <cellStyle name="Обычный 9 5 2" xfId="267"/>
    <cellStyle name="Обычный 9 5 2 2" xfId="268"/>
    <cellStyle name="Обычный 9 5 3" xfId="269"/>
    <cellStyle name="Обычный 9 5 4" xfId="266"/>
    <cellStyle name="Обычный 9 6" xfId="270"/>
    <cellStyle name="Обычный 9 6 2" xfId="271"/>
    <cellStyle name="Обычный 9 7" xfId="272"/>
    <cellStyle name="Обычный 9 8" xfId="225"/>
    <cellStyle name="Процентный" xfId="20" builtinId="5"/>
    <cellStyle name="Процентный 2" xfId="273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1"/>
  <sheetViews>
    <sheetView tabSelected="1" topLeftCell="F1" zoomScale="66" zoomScaleNormal="66" workbookViewId="0">
      <pane ySplit="11" topLeftCell="A12" activePane="bottomLeft" state="frozen"/>
      <selection pane="bottomLeft" activeCell="Q13" sqref="Q13"/>
    </sheetView>
  </sheetViews>
  <sheetFormatPr defaultColWidth="11.140625" defaultRowHeight="15" outlineLevelCol="2" x14ac:dyDescent="0.25"/>
  <cols>
    <col min="1" max="1" width="18" style="19" hidden="1" customWidth="1"/>
    <col min="2" max="2" width="6.140625" style="19" customWidth="1"/>
    <col min="3" max="3" width="31" style="19" customWidth="1"/>
    <col min="4" max="4" width="17" style="19" customWidth="1"/>
    <col min="5" max="5" width="18.28515625" style="19" customWidth="1"/>
    <col min="6" max="6" width="8.140625" style="19" customWidth="1"/>
    <col min="7" max="7" width="8.85546875" style="19" customWidth="1"/>
    <col min="8" max="8" width="16.42578125" style="19" customWidth="1" outlineLevel="1"/>
    <col min="9" max="9" width="16.42578125" style="19" customWidth="1"/>
    <col min="10" max="10" width="15.140625" style="19" customWidth="1" outlineLevel="1"/>
    <col min="11" max="11" width="14.28515625" style="19" customWidth="1"/>
    <col min="12" max="12" width="13" style="19" customWidth="1"/>
    <col min="13" max="13" width="17.85546875" style="19" customWidth="1"/>
    <col min="14" max="14" width="17.5703125" style="19" customWidth="1" outlineLevel="1"/>
    <col min="15" max="15" width="19.7109375" style="19" customWidth="1"/>
    <col min="16" max="16" width="9" style="19" customWidth="1" outlineLevel="2"/>
    <col min="17" max="17" width="16.42578125" style="19" customWidth="1" outlineLevel="2"/>
    <col min="18" max="18" width="17.85546875" style="19" customWidth="1" outlineLevel="2"/>
    <col min="19" max="19" width="33" style="19" customWidth="1"/>
    <col min="20" max="20" width="9" style="19" customWidth="1" outlineLevel="1"/>
    <col min="21" max="22" width="15.28515625" style="20" customWidth="1" outlineLevel="1"/>
    <col min="23" max="23" width="14.5703125" style="19" customWidth="1" outlineLevel="1"/>
    <col min="24" max="24" width="15" style="19" customWidth="1"/>
    <col min="25" max="25" width="9" style="19" customWidth="1" outlineLevel="1"/>
    <col min="26" max="26" width="14.28515625" style="20" customWidth="1" outlineLevel="1"/>
    <col min="27" max="27" width="15.28515625" style="20" customWidth="1" outlineLevel="1"/>
    <col min="28" max="28" width="14.5703125" style="19" customWidth="1" outlineLevel="1"/>
    <col min="29" max="29" width="15" style="19" customWidth="1"/>
    <col min="30" max="30" width="9" style="19" customWidth="1" outlineLevel="1"/>
    <col min="31" max="31" width="14.7109375" style="20" customWidth="1" outlineLevel="1"/>
    <col min="32" max="32" width="15.28515625" style="20" customWidth="1" outlineLevel="1"/>
    <col min="33" max="33" width="14.5703125" style="19" customWidth="1" outlineLevel="1"/>
    <col min="34" max="34" width="15" style="19" customWidth="1"/>
    <col min="35" max="35" width="13.85546875" style="19" customWidth="1" outlineLevel="1"/>
    <col min="36" max="36" width="12.85546875" style="19" customWidth="1" outlineLevel="1"/>
    <col min="37" max="37" width="16" style="19" customWidth="1"/>
    <col min="38" max="16384" width="11.140625" style="19"/>
  </cols>
  <sheetData>
    <row r="1" spans="1:37" ht="25.5" customHeight="1" x14ac:dyDescent="0.25">
      <c r="AE1" s="22"/>
      <c r="AF1" s="22"/>
      <c r="AG1" s="46" t="s">
        <v>35</v>
      </c>
      <c r="AH1" s="46"/>
      <c r="AI1" s="46"/>
      <c r="AJ1" s="46"/>
      <c r="AK1" s="46"/>
    </row>
    <row r="2" spans="1:37" ht="74.25" customHeight="1" x14ac:dyDescent="0.25">
      <c r="AE2" s="22"/>
      <c r="AF2" s="22"/>
      <c r="AG2" s="47"/>
      <c r="AH2" s="46"/>
      <c r="AI2" s="46"/>
      <c r="AJ2" s="46"/>
      <c r="AK2" s="46"/>
    </row>
    <row r="3" spans="1:37" ht="44.25" customHeight="1" x14ac:dyDescent="0.25">
      <c r="AE3" s="21"/>
      <c r="AG3" s="47"/>
      <c r="AH3" s="46"/>
      <c r="AI3" s="46"/>
      <c r="AJ3" s="46"/>
      <c r="AK3" s="46"/>
    </row>
    <row r="4" spans="1:37" ht="27" x14ac:dyDescent="0.25">
      <c r="A4" s="39" t="s">
        <v>15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</row>
    <row r="5" spans="1:37" ht="27" x14ac:dyDescent="0.25">
      <c r="A5" s="39" t="s">
        <v>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</row>
    <row r="6" spans="1:37" ht="46.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</row>
    <row r="7" spans="1:37" ht="24" customHeight="1" x14ac:dyDescent="0.25">
      <c r="A7" s="45" t="s">
        <v>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65" t="s">
        <v>39</v>
      </c>
      <c r="Q7" s="66"/>
      <c r="R7" s="66"/>
      <c r="S7" s="67"/>
      <c r="T7" s="50" t="s">
        <v>11</v>
      </c>
      <c r="U7" s="51"/>
      <c r="V7" s="51"/>
      <c r="W7" s="51"/>
      <c r="X7" s="52"/>
      <c r="Y7" s="50" t="s">
        <v>12</v>
      </c>
      <c r="Z7" s="51"/>
      <c r="AA7" s="51"/>
      <c r="AB7" s="51"/>
      <c r="AC7" s="52"/>
      <c r="AD7" s="50" t="s">
        <v>13</v>
      </c>
      <c r="AE7" s="51"/>
      <c r="AF7" s="51"/>
      <c r="AG7" s="51"/>
      <c r="AH7" s="52"/>
      <c r="AI7" s="42" t="s">
        <v>10</v>
      </c>
      <c r="AJ7" s="42"/>
      <c r="AK7" s="42"/>
    </row>
    <row r="8" spans="1:37" ht="48.75" customHeight="1" x14ac:dyDescent="0.25">
      <c r="A8" s="45" t="s">
        <v>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62" t="s">
        <v>36</v>
      </c>
      <c r="Q8" s="63"/>
      <c r="R8" s="63"/>
      <c r="S8" s="64"/>
      <c r="T8" s="53"/>
      <c r="U8" s="54"/>
      <c r="V8" s="54"/>
      <c r="W8" s="54"/>
      <c r="X8" s="55"/>
      <c r="Y8" s="53"/>
      <c r="Z8" s="54"/>
      <c r="AA8" s="54"/>
      <c r="AB8" s="54"/>
      <c r="AC8" s="55"/>
      <c r="AD8" s="53"/>
      <c r="AE8" s="54"/>
      <c r="AF8" s="54"/>
      <c r="AG8" s="54"/>
      <c r="AH8" s="55"/>
      <c r="AI8" s="42"/>
      <c r="AJ8" s="42"/>
      <c r="AK8" s="42"/>
    </row>
    <row r="9" spans="1:37" ht="24" customHeight="1" x14ac:dyDescent="0.25">
      <c r="A9" s="45" t="s">
        <v>18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59">
        <f>O15</f>
        <v>1031733.33</v>
      </c>
      <c r="Q9" s="60"/>
      <c r="R9" s="60"/>
      <c r="S9" s="61"/>
      <c r="T9" s="53"/>
      <c r="U9" s="54"/>
      <c r="V9" s="54"/>
      <c r="W9" s="54"/>
      <c r="X9" s="55"/>
      <c r="Y9" s="53"/>
      <c r="Z9" s="54"/>
      <c r="AA9" s="54"/>
      <c r="AB9" s="54"/>
      <c r="AC9" s="55"/>
      <c r="AD9" s="53"/>
      <c r="AE9" s="54"/>
      <c r="AF9" s="54"/>
      <c r="AG9" s="54"/>
      <c r="AH9" s="55"/>
      <c r="AI9" s="42"/>
      <c r="AJ9" s="42"/>
      <c r="AK9" s="42"/>
    </row>
    <row r="10" spans="1:37" ht="74.25" customHeight="1" x14ac:dyDescent="0.25">
      <c r="A10" s="42" t="s">
        <v>3</v>
      </c>
      <c r="B10" s="43" t="s">
        <v>8</v>
      </c>
      <c r="C10" s="43" t="s">
        <v>7</v>
      </c>
      <c r="D10" s="42" t="s">
        <v>2</v>
      </c>
      <c r="E10" s="42" t="s">
        <v>1</v>
      </c>
      <c r="F10" s="42" t="s">
        <v>14</v>
      </c>
      <c r="G10" s="42"/>
      <c r="H10" s="42"/>
      <c r="I10" s="42"/>
      <c r="J10" s="42"/>
      <c r="K10" s="42"/>
      <c r="L10" s="42"/>
      <c r="M10" s="42"/>
      <c r="N10" s="42"/>
      <c r="O10" s="42"/>
      <c r="P10" s="68" t="s">
        <v>40</v>
      </c>
      <c r="Q10" s="69"/>
      <c r="R10" s="69"/>
      <c r="S10" s="70"/>
      <c r="T10" s="56"/>
      <c r="U10" s="57"/>
      <c r="V10" s="57"/>
      <c r="W10" s="57"/>
      <c r="X10" s="58"/>
      <c r="Y10" s="56"/>
      <c r="Z10" s="57"/>
      <c r="AA10" s="57"/>
      <c r="AB10" s="57"/>
      <c r="AC10" s="58"/>
      <c r="AD10" s="56"/>
      <c r="AE10" s="57"/>
      <c r="AF10" s="57"/>
      <c r="AG10" s="57"/>
      <c r="AH10" s="58"/>
      <c r="AI10" s="44"/>
      <c r="AJ10" s="44"/>
      <c r="AK10" s="44"/>
    </row>
    <row r="11" spans="1:37" s="22" customFormat="1" ht="300.75" customHeight="1" x14ac:dyDescent="0.25">
      <c r="A11" s="42"/>
      <c r="B11" s="43"/>
      <c r="C11" s="43"/>
      <c r="D11" s="42"/>
      <c r="E11" s="42"/>
      <c r="F11" s="1" t="s">
        <v>5</v>
      </c>
      <c r="G11" s="1" t="s">
        <v>4</v>
      </c>
      <c r="H11" s="30" t="s">
        <v>22</v>
      </c>
      <c r="I11" s="30" t="s">
        <v>27</v>
      </c>
      <c r="J11" s="30" t="s">
        <v>26</v>
      </c>
      <c r="K11" s="30" t="s">
        <v>23</v>
      </c>
      <c r="L11" s="30" t="s">
        <v>24</v>
      </c>
      <c r="M11" s="30" t="s">
        <v>25</v>
      </c>
      <c r="N11" s="30" t="s">
        <v>20</v>
      </c>
      <c r="O11" s="4" t="s">
        <v>28</v>
      </c>
      <c r="P11" s="24" t="s">
        <v>5</v>
      </c>
      <c r="Q11" s="30" t="s">
        <v>33</v>
      </c>
      <c r="R11" s="30" t="s">
        <v>19</v>
      </c>
      <c r="S11" s="4" t="s">
        <v>29</v>
      </c>
      <c r="T11" s="24" t="s">
        <v>5</v>
      </c>
      <c r="U11" s="30" t="s">
        <v>21</v>
      </c>
      <c r="V11" s="30" t="s">
        <v>31</v>
      </c>
      <c r="W11" s="2" t="s">
        <v>20</v>
      </c>
      <c r="X11" s="4" t="s">
        <v>30</v>
      </c>
      <c r="Y11" s="24" t="s">
        <v>5</v>
      </c>
      <c r="Z11" s="30" t="s">
        <v>21</v>
      </c>
      <c r="AA11" s="30" t="s">
        <v>31</v>
      </c>
      <c r="AB11" s="32" t="s">
        <v>20</v>
      </c>
      <c r="AC11" s="4" t="s">
        <v>30</v>
      </c>
      <c r="AD11" s="24" t="s">
        <v>5</v>
      </c>
      <c r="AE11" s="30" t="s">
        <v>21</v>
      </c>
      <c r="AF11" s="30" t="s">
        <v>31</v>
      </c>
      <c r="AG11" s="32" t="s">
        <v>20</v>
      </c>
      <c r="AH11" s="4" t="s">
        <v>30</v>
      </c>
      <c r="AI11" s="30" t="s">
        <v>32</v>
      </c>
      <c r="AJ11" s="30" t="s">
        <v>6</v>
      </c>
      <c r="AK11" s="4" t="s">
        <v>16</v>
      </c>
    </row>
    <row r="12" spans="1:37" s="22" customFormat="1" ht="16.5" customHeight="1" x14ac:dyDescent="0.25">
      <c r="A12" s="3"/>
      <c r="B12" s="30">
        <v>1</v>
      </c>
      <c r="C12" s="30">
        <v>2</v>
      </c>
      <c r="D12" s="3"/>
      <c r="E12" s="3"/>
      <c r="F12" s="24">
        <v>3</v>
      </c>
      <c r="G12" s="24">
        <v>4</v>
      </c>
      <c r="H12" s="30">
        <v>5</v>
      </c>
      <c r="I12" s="30">
        <v>5</v>
      </c>
      <c r="J12" s="30"/>
      <c r="K12" s="30">
        <v>6</v>
      </c>
      <c r="L12" s="30">
        <v>7</v>
      </c>
      <c r="M12" s="30">
        <v>8</v>
      </c>
      <c r="N12" s="30"/>
      <c r="O12" s="31">
        <v>9</v>
      </c>
      <c r="P12" s="30"/>
      <c r="Q12" s="30"/>
      <c r="R12" s="30"/>
      <c r="S12" s="31">
        <v>10</v>
      </c>
      <c r="T12" s="30"/>
      <c r="U12" s="30"/>
      <c r="V12" s="30"/>
      <c r="W12" s="30"/>
      <c r="X12" s="31">
        <v>11</v>
      </c>
      <c r="Y12" s="30"/>
      <c r="Z12" s="30"/>
      <c r="AA12" s="30"/>
      <c r="AB12" s="30"/>
      <c r="AC12" s="31">
        <v>12</v>
      </c>
      <c r="AD12" s="30"/>
      <c r="AE12" s="30"/>
      <c r="AF12" s="30"/>
      <c r="AG12" s="30"/>
      <c r="AH12" s="31">
        <v>13</v>
      </c>
      <c r="AI12" s="30"/>
      <c r="AJ12" s="30"/>
      <c r="AK12" s="31">
        <v>14</v>
      </c>
    </row>
    <row r="13" spans="1:37" s="22" customFormat="1" ht="51" customHeight="1" x14ac:dyDescent="0.25">
      <c r="A13" s="7"/>
      <c r="B13" s="7">
        <v>1</v>
      </c>
      <c r="C13" s="8" t="s">
        <v>38</v>
      </c>
      <c r="D13" s="9"/>
      <c r="E13" s="9"/>
      <c r="F13" s="17">
        <v>1</v>
      </c>
      <c r="G13" s="10" t="s">
        <v>37</v>
      </c>
      <c r="H13" s="11">
        <f t="shared" ref="H13" si="0">I13/1.2</f>
        <v>429750</v>
      </c>
      <c r="I13" s="11">
        <f t="shared" ref="I13" si="1">ROUND(AI13,2)</f>
        <v>515700</v>
      </c>
      <c r="J13" s="13">
        <f t="shared" ref="J13" si="2">(I13-Q13)/ABS(Q13)</f>
        <v>0.32479999999999998</v>
      </c>
      <c r="K13" s="13">
        <f>(H13-U13)/ABS(U13)</f>
        <v>0.1744</v>
      </c>
      <c r="L13" s="13">
        <f>(H13-Z13)/ABS(Z13)</f>
        <v>-4.4000000000000003E-3</v>
      </c>
      <c r="M13" s="13">
        <f>(H13-AE13)/ABS(AE13)</f>
        <v>-0.12590000000000001</v>
      </c>
      <c r="N13" s="11">
        <f t="shared" ref="N13" si="3">O13/1.2</f>
        <v>429750</v>
      </c>
      <c r="O13" s="12">
        <f t="shared" ref="O13" si="4">F13*I13</f>
        <v>515700</v>
      </c>
      <c r="P13" s="34">
        <v>1</v>
      </c>
      <c r="Q13" s="14">
        <v>389280</v>
      </c>
      <c r="R13" s="11">
        <f>P13*Q13</f>
        <v>389280</v>
      </c>
      <c r="S13" s="12">
        <f>R13*1.2</f>
        <v>467136</v>
      </c>
      <c r="T13" s="17">
        <v>1</v>
      </c>
      <c r="U13" s="15">
        <f t="shared" ref="U13" si="5">ROUND(V13/1.2,2)</f>
        <v>365916.67</v>
      </c>
      <c r="V13" s="15">
        <v>439100</v>
      </c>
      <c r="W13" s="11">
        <f t="shared" ref="W13" si="6">T13*U13</f>
        <v>365916.67</v>
      </c>
      <c r="X13" s="12">
        <f t="shared" ref="X13" si="7">T13*V13</f>
        <v>439100</v>
      </c>
      <c r="Y13" s="17">
        <v>1</v>
      </c>
      <c r="Z13" s="15">
        <f t="shared" ref="Z13:Z14" si="8">ROUND(AA13/1.2,2)</f>
        <v>431666.67</v>
      </c>
      <c r="AA13" s="15">
        <v>518000</v>
      </c>
      <c r="AB13" s="11">
        <f t="shared" ref="AB13" si="9">Y13*Z13</f>
        <v>431666.67</v>
      </c>
      <c r="AC13" s="12">
        <f t="shared" ref="AC13" si="10">Y13*AA13</f>
        <v>518000</v>
      </c>
      <c r="AD13" s="17">
        <v>1</v>
      </c>
      <c r="AE13" s="15">
        <f t="shared" ref="AE13" si="11">ROUND(AF13/1.2,2)</f>
        <v>491666.67</v>
      </c>
      <c r="AF13" s="15">
        <v>590000</v>
      </c>
      <c r="AG13" s="11">
        <f t="shared" ref="AG13" si="12">AD13*AE13</f>
        <v>491666.67</v>
      </c>
      <c r="AH13" s="12">
        <f t="shared" ref="AH13" si="13">AD13*AF13</f>
        <v>590000</v>
      </c>
      <c r="AI13" s="5">
        <f t="shared" ref="AI13" si="14">ROUND(IFERROR(AVERAGE(AF13,V13,AA13),0),2)</f>
        <v>515700</v>
      </c>
      <c r="AJ13" s="5">
        <f t="shared" ref="AJ13" si="15">ROUND(IFERROR(STDEV(AF13,V13,AA13),0),2)</f>
        <v>75476.289999999994</v>
      </c>
      <c r="AK13" s="16">
        <f t="shared" ref="AK13" si="16">IFERROR(AJ13/AI13,0)</f>
        <v>0.15</v>
      </c>
    </row>
    <row r="14" spans="1:37" s="22" customFormat="1" ht="51" customHeight="1" x14ac:dyDescent="0.25">
      <c r="A14" s="7"/>
      <c r="B14" s="7">
        <v>2</v>
      </c>
      <c r="C14" s="8" t="s">
        <v>38</v>
      </c>
      <c r="D14" s="9"/>
      <c r="E14" s="9"/>
      <c r="F14" s="17">
        <v>1</v>
      </c>
      <c r="G14" s="10" t="s">
        <v>37</v>
      </c>
      <c r="H14" s="11">
        <f t="shared" ref="H14" si="17">I14/1.2</f>
        <v>430027.78</v>
      </c>
      <c r="I14" s="11">
        <f t="shared" ref="I14" si="18">ROUND(AI14,2)</f>
        <v>516033.33</v>
      </c>
      <c r="J14" s="13" t="e">
        <f t="shared" ref="J14" si="19">(I14-Q14)/ABS(Q14)</f>
        <v>#DIV/0!</v>
      </c>
      <c r="K14" s="13">
        <f t="shared" ref="K14" si="20">(H14-U14)/ABS(U14)</f>
        <v>0.17519999999999999</v>
      </c>
      <c r="L14" s="13">
        <f t="shared" ref="L14" si="21">(H14-Z14)/ABS(Z14)</f>
        <v>-5.7000000000000002E-3</v>
      </c>
      <c r="M14" s="13">
        <f t="shared" ref="M14" si="22">(I14-AE14)/ABS(AE14)</f>
        <v>4.9599999999999998E-2</v>
      </c>
      <c r="N14" s="11">
        <f t="shared" ref="N14" si="23">O14/1.2</f>
        <v>430027.78</v>
      </c>
      <c r="O14" s="12">
        <f t="shared" ref="O14" si="24">F14*I14</f>
        <v>516033.33</v>
      </c>
      <c r="P14" s="34">
        <v>0</v>
      </c>
      <c r="Q14" s="14">
        <v>0</v>
      </c>
      <c r="R14" s="11">
        <f t="shared" ref="R14" si="25">P14*Q14</f>
        <v>0</v>
      </c>
      <c r="S14" s="12">
        <f t="shared" ref="S14" si="26">R14*1.2</f>
        <v>0</v>
      </c>
      <c r="T14" s="17">
        <v>1</v>
      </c>
      <c r="U14" s="15">
        <f t="shared" ref="U14" si="27">ROUND(V14/1.2,2)</f>
        <v>365916.67</v>
      </c>
      <c r="V14" s="37">
        <v>439100</v>
      </c>
      <c r="W14" s="11">
        <f t="shared" ref="W14" si="28">T14*U14</f>
        <v>365916.67</v>
      </c>
      <c r="X14" s="12">
        <f t="shared" ref="X14" si="29">T14*V14</f>
        <v>439100</v>
      </c>
      <c r="Y14" s="17">
        <v>1</v>
      </c>
      <c r="Z14" s="15">
        <f t="shared" si="8"/>
        <v>432500</v>
      </c>
      <c r="AA14" s="36">
        <v>519000</v>
      </c>
      <c r="AB14" s="11">
        <f t="shared" ref="AB14" si="30">Y14*Z14</f>
        <v>432500</v>
      </c>
      <c r="AC14" s="12">
        <f t="shared" ref="AC14" si="31">Y14*AA14</f>
        <v>519000</v>
      </c>
      <c r="AD14" s="17">
        <v>1</v>
      </c>
      <c r="AE14" s="15">
        <f t="shared" ref="AE14" si="32">ROUND(AF14/1.2,2)</f>
        <v>491666.67</v>
      </c>
      <c r="AF14" s="35">
        <v>590000</v>
      </c>
      <c r="AG14" s="11">
        <f t="shared" ref="AG14" si="33">AD14*AE14</f>
        <v>491666.67</v>
      </c>
      <c r="AH14" s="12">
        <f t="shared" ref="AH14" si="34">AD14*AF14</f>
        <v>590000</v>
      </c>
      <c r="AI14" s="5">
        <f t="shared" ref="AI14" si="35">ROUND(IFERROR(AVERAGE(AF14,V14,AA14),0),2)</f>
        <v>516033.33</v>
      </c>
      <c r="AJ14" s="5">
        <f t="shared" ref="AJ14" si="36">ROUND(IFERROR(STDEV(AF14,V14,AA14),0),2)</f>
        <v>75493.73</v>
      </c>
      <c r="AK14" s="16">
        <f t="shared" ref="AK14" si="37">IFERROR(AJ14/AI14,0)</f>
        <v>0.15</v>
      </c>
    </row>
    <row r="15" spans="1:37" s="22" customFormat="1" ht="18.75" x14ac:dyDescent="0.25">
      <c r="A15" s="1"/>
      <c r="B15" s="48"/>
      <c r="C15" s="49"/>
      <c r="D15" s="1"/>
      <c r="E15" s="1"/>
      <c r="F15" s="23"/>
      <c r="G15" s="23"/>
      <c r="H15" s="23"/>
      <c r="I15" s="24"/>
      <c r="J15" s="24"/>
      <c r="K15" s="24"/>
      <c r="L15" s="24"/>
      <c r="M15" s="24"/>
      <c r="N15" s="6">
        <f>SUM(N13:N14)</f>
        <v>859777.78</v>
      </c>
      <c r="O15" s="18">
        <f>SUM(O13:O14)</f>
        <v>1031733.33</v>
      </c>
      <c r="P15" s="23"/>
      <c r="Q15" s="5"/>
      <c r="R15" s="6">
        <f>SUM(R13:R14)</f>
        <v>389280</v>
      </c>
      <c r="S15" s="18">
        <f>SUM(S13:S14)</f>
        <v>467136</v>
      </c>
      <c r="T15" s="23"/>
      <c r="U15" s="5"/>
      <c r="V15" s="5"/>
      <c r="W15" s="6">
        <f>SUM(W13:W14)</f>
        <v>731833.34</v>
      </c>
      <c r="X15" s="18">
        <f>SUM(X13:X14)</f>
        <v>878200</v>
      </c>
      <c r="Y15" s="23"/>
      <c r="Z15" s="5"/>
      <c r="AA15" s="5"/>
      <c r="AB15" s="6">
        <f>SUM(AB13:AB14)</f>
        <v>864166.67</v>
      </c>
      <c r="AC15" s="18">
        <f>SUM(AC13:AC14)</f>
        <v>1037000</v>
      </c>
      <c r="AD15" s="23"/>
      <c r="AE15" s="5"/>
      <c r="AF15" s="5"/>
      <c r="AG15" s="6">
        <f>SUM(AG13:AG14)</f>
        <v>983333.34</v>
      </c>
      <c r="AH15" s="18">
        <f>SUM(AH13:AH14)</f>
        <v>1180000</v>
      </c>
      <c r="AI15" s="25"/>
      <c r="AJ15" s="25"/>
      <c r="AK15" s="16">
        <f>IFERROR(AJ15/AI15,0)</f>
        <v>0</v>
      </c>
    </row>
    <row r="16" spans="1:37" x14ac:dyDescent="0.25">
      <c r="O16" s="26"/>
      <c r="S16" s="26"/>
      <c r="X16" s="26"/>
      <c r="AC16" s="26"/>
      <c r="AH16" s="26"/>
    </row>
    <row r="17" spans="1:37" ht="15" customHeight="1" x14ac:dyDescent="0.25">
      <c r="A17" s="41" t="s">
        <v>34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</row>
    <row r="18" spans="1:37" ht="20.25" customHeight="1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</row>
    <row r="19" spans="1:37" x14ac:dyDescent="0.25"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</row>
    <row r="21" spans="1:37" x14ac:dyDescent="0.25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</row>
    <row r="22" spans="1:37" x14ac:dyDescent="0.25">
      <c r="J22" s="27"/>
    </row>
    <row r="23" spans="1:37" x14ac:dyDescent="0.25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</row>
    <row r="24" spans="1:37" x14ac:dyDescent="0.25">
      <c r="J24" s="27"/>
    </row>
    <row r="25" spans="1:37" ht="20.2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33"/>
      <c r="W25" s="28"/>
      <c r="X25" s="28"/>
      <c r="Y25" s="28"/>
      <c r="Z25" s="28"/>
      <c r="AA25" s="33"/>
      <c r="AB25" s="28"/>
      <c r="AC25" s="28"/>
      <c r="AD25" s="28"/>
      <c r="AE25" s="28"/>
      <c r="AF25" s="33"/>
      <c r="AG25" s="28"/>
      <c r="AH25" s="28"/>
      <c r="AI25" s="28"/>
      <c r="AJ25" s="28"/>
      <c r="AK25" s="28"/>
    </row>
    <row r="26" spans="1:37" ht="18.75" x14ac:dyDescent="0.25">
      <c r="H26" s="29"/>
    </row>
    <row r="27" spans="1:37" ht="18.75" x14ac:dyDescent="0.25">
      <c r="H27" s="29"/>
    </row>
    <row r="30" spans="1:37" x14ac:dyDescent="0.25">
      <c r="J30" s="27"/>
    </row>
    <row r="31" spans="1:37" x14ac:dyDescent="0.25">
      <c r="J31" s="27"/>
    </row>
  </sheetData>
  <mergeCells count="28">
    <mergeCell ref="AG1:AK1"/>
    <mergeCell ref="AG2:AK2"/>
    <mergeCell ref="AG3:AK3"/>
    <mergeCell ref="B15:C15"/>
    <mergeCell ref="Y7:AC10"/>
    <mergeCell ref="AD7:AH10"/>
    <mergeCell ref="A8:O8"/>
    <mergeCell ref="B10:B11"/>
    <mergeCell ref="A9:O9"/>
    <mergeCell ref="P9:S9"/>
    <mergeCell ref="P8:S8"/>
    <mergeCell ref="P7:S7"/>
    <mergeCell ref="P10:S10"/>
    <mergeCell ref="T7:X10"/>
    <mergeCell ref="B19:AK19"/>
    <mergeCell ref="B21:AK21"/>
    <mergeCell ref="B23:AK23"/>
    <mergeCell ref="A4:AK4"/>
    <mergeCell ref="A5:AK5"/>
    <mergeCell ref="A6:AK6"/>
    <mergeCell ref="A17:AK18"/>
    <mergeCell ref="A10:A11"/>
    <mergeCell ref="F10:O10"/>
    <mergeCell ref="C10:C11"/>
    <mergeCell ref="E10:E11"/>
    <mergeCell ref="D10:D11"/>
    <mergeCell ref="AI7:AK10"/>
    <mergeCell ref="A7:O7"/>
  </mergeCells>
  <printOptions horizontalCentered="1"/>
  <pageMargins left="0" right="0" top="0" bottom="0" header="0" footer="0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РНЦ_МиО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2024-02-29T09:04:42Z</dcterms:modified>
</cp:coreProperties>
</file>